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19年唐河县公开招聘乡镇人力资源社会保障服务所工作人员总成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<sst xmlns="http://schemas.openxmlformats.org/spreadsheetml/2006/main" count="14" uniqueCount="9">
  <si>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附件2：2019年唐河县公开招聘乡镇人力资源社会保障
服务所工作人员总成绩</t>
  </si>
  <si>
    <t>序号</t>
  </si>
  <si>
    <t>姓名</t>
  </si>
  <si>
    <t>性别</t>
  </si>
  <si>
    <t>准考证号</t>
  </si>
  <si>
    <t>笔试成绩</t>
  </si>
  <si>
    <t>面试成绩</t>
  </si>
  <si>
    <t>总成绩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</si>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</sst>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22"/>
      <name val="方正小标宋简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2" max="2" width="10.25390625" style="0" customWidth="1"/>
    <col min="3" max="3" width="11.75390625" style="0" customWidth="1"/>
    <col min="4" max="4" width="15.125" style="0" customWidth="1"/>
    <col min="5" max="5" width="13.875" style="0" customWidth="1"/>
    <col min="6" max="6" width="16.875" style="0" customWidth="1"/>
    <col min="7" max="7" width="13.875" style="0" customWidth="1"/>
  </cols>
  <sheetData>
    <row r="1" spans="1:7" ht="72" customHeight="1">
      <c r="A1" s="1" t="s">
        <v>0</v>
      </c>
      <c r="B1" s="2"/>
      <c r="C1" s="2"/>
      <c r="D1" s="2"/>
      <c r="E1" s="2"/>
      <c r="F1" s="2"/>
      <c r="G1" s="2"/>
    </row>
    <row r="2" spans="1:7" ht="31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spans="1:7" ht="31.5" customHeight="1">
      <c r="A3" s="3">
        <v>1</v>
      </c>
      <c r="B3" s="3" t="str">
        <f>"黄萌"</f>
        <v>黄萌</v>
      </c>
      <c r="C3" s="3" t="str">
        <f aca="true" t="shared" si="0" ref="C3:C8">"男"</f>
        <v>男</v>
      </c>
      <c r="D3" s="3" t="str">
        <f>"20000104012"</f>
        <v>20000104012</v>
      </c>
      <c r="E3" s="6">
        <v>82.8</v>
      </c>
      <c r="F3" s="7">
        <v>74.34</v>
      </c>
      <c r="G3" s="5">
        <f aca="true" t="shared" si="1" ref="G3:G34">E3+F3</f>
        <v>157.14</v>
      </c>
    </row>
    <row r="4" spans="1:7" ht="31.5" customHeight="1">
      <c r="A4" s="3">
        <v>2</v>
      </c>
      <c r="B4" s="3" t="str">
        <f>"贺大闯"</f>
        <v>贺大闯</v>
      </c>
      <c r="C4" s="3" t="str">
        <f t="shared" si="0"/>
        <v>男</v>
      </c>
      <c r="D4" s="3" t="str">
        <f>"20000103029"</f>
        <v>20000103029</v>
      </c>
      <c r="E4" s="6">
        <v>81.8</v>
      </c>
      <c r="F4" s="7">
        <v>71.38</v>
      </c>
      <c r="G4" s="5">
        <f t="shared" si="1"/>
        <v>153.18</v>
      </c>
    </row>
    <row r="5" spans="1:7" ht="31.5" customHeight="1">
      <c r="A5" s="3">
        <v>3</v>
      </c>
      <c r="B5" s="3" t="str">
        <f>"徐宁"</f>
        <v>徐宁</v>
      </c>
      <c r="C5" s="3" t="str">
        <f t="shared" si="0"/>
        <v>男</v>
      </c>
      <c r="D5" s="3" t="str">
        <f>"20000104005"</f>
        <v>20000104005</v>
      </c>
      <c r="E5" s="6">
        <v>77.5</v>
      </c>
      <c r="F5" s="7">
        <v>73.1</v>
      </c>
      <c r="G5" s="5">
        <f t="shared" si="1"/>
        <v>150.6</v>
      </c>
    </row>
    <row r="6" spans="1:7" ht="31.5" customHeight="1">
      <c r="A6" s="3">
        <v>4</v>
      </c>
      <c r="B6" s="3" t="str">
        <f>"郭晓杉"</f>
        <v>郭晓杉</v>
      </c>
      <c r="C6" s="3" t="str">
        <f aca="true" t="shared" si="2" ref="C6:C11">"女"</f>
        <v>女</v>
      </c>
      <c r="D6" s="3" t="str">
        <f>"20000102012"</f>
        <v>20000102012</v>
      </c>
      <c r="E6" s="6">
        <v>70.6</v>
      </c>
      <c r="F6" s="7" t="s">
        <v>8</v>
      </c>
      <c r="G6" s="8">
        <v>70.6</v>
      </c>
    </row>
    <row r="7" spans="1:7" ht="31.5" customHeight="1">
      <c r="A7" s="3">
        <v>5</v>
      </c>
      <c r="B7" s="3" t="str">
        <f>"方宏基"</f>
        <v>方宏基</v>
      </c>
      <c r="C7" s="3" t="str">
        <f t="shared" si="0"/>
        <v>男</v>
      </c>
      <c r="D7" s="3" t="str">
        <f>"20000103008"</f>
        <v>20000103008</v>
      </c>
      <c r="E7" s="6">
        <v>68.4</v>
      </c>
      <c r="F7" s="7">
        <v>71.66</v>
      </c>
      <c r="G7" s="5">
        <f t="shared" si="1"/>
        <v>140.06</v>
      </c>
    </row>
    <row r="8" spans="1:7" ht="31.5" customHeight="1">
      <c r="A8" s="3">
        <v>6</v>
      </c>
      <c r="B8" s="3" t="str">
        <f>"姚尚生"</f>
        <v>姚尚生</v>
      </c>
      <c r="C8" s="3" t="str">
        <f t="shared" si="0"/>
        <v>男</v>
      </c>
      <c r="D8" s="3" t="str">
        <f>"20000205002"</f>
        <v>20000205002</v>
      </c>
      <c r="E8" s="6">
        <v>71.5</v>
      </c>
      <c r="F8" s="7">
        <v>70.6</v>
      </c>
      <c r="G8" s="5">
        <f t="shared" si="1"/>
        <v>142.1</v>
      </c>
    </row>
    <row r="9" spans="1:7" ht="31.5" customHeight="1">
      <c r="A9" s="3">
        <v>7</v>
      </c>
      <c r="B9" s="3" t="str">
        <f>"王湘博"</f>
        <v>王湘博</v>
      </c>
      <c r="C9" s="3" t="str">
        <f t="shared" si="2"/>
        <v>女</v>
      </c>
      <c r="D9" s="3" t="str">
        <f>"20000204023"</f>
        <v>20000204023</v>
      </c>
      <c r="E9" s="6">
        <v>70.4</v>
      </c>
      <c r="F9" s="7">
        <v>73.18</v>
      </c>
      <c r="G9" s="5">
        <f t="shared" si="1"/>
        <v>143.58</v>
      </c>
    </row>
    <row r="10" spans="1:7" ht="31.5" customHeight="1">
      <c r="A10" s="3">
        <v>8</v>
      </c>
      <c r="B10" s="3" t="str">
        <f>"史益舟"</f>
        <v>史益舟</v>
      </c>
      <c r="C10" s="3" t="str">
        <f aca="true" t="shared" si="3" ref="C10:C19">"男"</f>
        <v>男</v>
      </c>
      <c r="D10" s="3" t="str">
        <f>"20000204020"</f>
        <v>20000204020</v>
      </c>
      <c r="E10" s="6">
        <v>68.7</v>
      </c>
      <c r="F10" s="7">
        <v>73.2</v>
      </c>
      <c r="G10" s="5">
        <f t="shared" si="1"/>
        <v>141.9</v>
      </c>
    </row>
    <row r="11" spans="1:7" ht="31.5" customHeight="1">
      <c r="A11" s="3">
        <v>9</v>
      </c>
      <c r="B11" s="3" t="str">
        <f>"徐冉"</f>
        <v>徐冉</v>
      </c>
      <c r="C11" s="3" t="str">
        <f t="shared" si="2"/>
        <v>女</v>
      </c>
      <c r="D11" s="3" t="str">
        <f>"20000306006"</f>
        <v>20000306006</v>
      </c>
      <c r="E11" s="6">
        <v>68.7</v>
      </c>
      <c r="F11" s="7">
        <v>72.22</v>
      </c>
      <c r="G11" s="5">
        <f t="shared" si="1"/>
        <v>140.92000000000002</v>
      </c>
    </row>
    <row r="12" spans="1:7" ht="31.5" customHeight="1">
      <c r="A12" s="3">
        <v>10</v>
      </c>
      <c r="B12" s="3" t="str">
        <f>"方涛"</f>
        <v>方涛</v>
      </c>
      <c r="C12" s="3" t="str">
        <f t="shared" si="3"/>
        <v>男</v>
      </c>
      <c r="D12" s="3" t="str">
        <f>"20000306023"</f>
        <v>20000306023</v>
      </c>
      <c r="E12" s="6">
        <v>66.1</v>
      </c>
      <c r="F12" s="7">
        <v>70.7</v>
      </c>
      <c r="G12" s="5">
        <f t="shared" si="1"/>
        <v>136.8</v>
      </c>
    </row>
    <row r="13" spans="1:7" ht="31.5" customHeight="1">
      <c r="A13" s="3">
        <v>11</v>
      </c>
      <c r="B13" s="3" t="str">
        <f>"曲琳琳"</f>
        <v>曲琳琳</v>
      </c>
      <c r="C13" s="3" t="str">
        <f t="shared" si="3"/>
        <v>男</v>
      </c>
      <c r="D13" s="3" t="str">
        <f>"20000408012"</f>
        <v>20000408012</v>
      </c>
      <c r="E13" s="6">
        <v>71</v>
      </c>
      <c r="F13" s="7">
        <v>71.98</v>
      </c>
      <c r="G13" s="5">
        <f t="shared" si="1"/>
        <v>142.98000000000002</v>
      </c>
    </row>
    <row r="14" spans="1:7" ht="31.5" customHeight="1">
      <c r="A14" s="3">
        <v>12</v>
      </c>
      <c r="B14" s="3" t="str">
        <f>"王春霖"</f>
        <v>王春霖</v>
      </c>
      <c r="C14" s="3" t="str">
        <f t="shared" si="3"/>
        <v>男</v>
      </c>
      <c r="D14" s="3" t="str">
        <f>"20000407023"</f>
        <v>20000407023</v>
      </c>
      <c r="E14" s="6">
        <v>69.7</v>
      </c>
      <c r="F14" s="7">
        <v>72</v>
      </c>
      <c r="G14" s="5">
        <f t="shared" si="1"/>
        <v>141.7</v>
      </c>
    </row>
    <row r="15" spans="1:7" ht="31.5" customHeight="1">
      <c r="A15" s="3">
        <v>13</v>
      </c>
      <c r="B15" s="3" t="str">
        <f>"曹英杰"</f>
        <v>曹英杰</v>
      </c>
      <c r="C15" s="3" t="str">
        <f t="shared" si="3"/>
        <v>男</v>
      </c>
      <c r="D15" s="3" t="str">
        <f>"20000408003"</f>
        <v>20000408003</v>
      </c>
      <c r="E15" s="6">
        <v>69.4</v>
      </c>
      <c r="F15" s="7">
        <v>72.28</v>
      </c>
      <c r="G15" s="5">
        <f t="shared" si="1"/>
        <v>141.68</v>
      </c>
    </row>
    <row r="16" spans="1:7" ht="31.5" customHeight="1">
      <c r="A16" s="3">
        <v>14</v>
      </c>
      <c r="B16" s="3" t="str">
        <f>"杨骏"</f>
        <v>杨骏</v>
      </c>
      <c r="C16" s="3" t="str">
        <f t="shared" si="3"/>
        <v>男</v>
      </c>
      <c r="D16" s="3" t="str">
        <f>"20000408017"</f>
        <v>20000408017</v>
      </c>
      <c r="E16" s="6">
        <v>68.8</v>
      </c>
      <c r="F16" s="7">
        <v>72.38</v>
      </c>
      <c r="G16" s="5">
        <f t="shared" si="1"/>
        <v>141.18</v>
      </c>
    </row>
    <row r="17" spans="1:7" ht="31.5" customHeight="1">
      <c r="A17" s="3">
        <v>15</v>
      </c>
      <c r="B17" s="3" t="str">
        <f>"王煜"</f>
        <v>王煜</v>
      </c>
      <c r="C17" s="3" t="str">
        <f t="shared" si="3"/>
        <v>男</v>
      </c>
      <c r="D17" s="3" t="str">
        <f>"20000408011"</f>
        <v>20000408011</v>
      </c>
      <c r="E17" s="9">
        <v>66.4</v>
      </c>
      <c r="F17" s="7">
        <v>73.14</v>
      </c>
      <c r="G17" s="5">
        <f t="shared" si="1"/>
        <v>139.54000000000002</v>
      </c>
    </row>
    <row r="18" spans="1:7" ht="31.5" customHeight="1">
      <c r="A18" s="3">
        <v>16</v>
      </c>
      <c r="B18" s="3" t="str">
        <f>"李健"</f>
        <v>李健</v>
      </c>
      <c r="C18" s="3" t="str">
        <f t="shared" si="3"/>
        <v>男</v>
      </c>
      <c r="D18" s="3" t="str">
        <f>"20000408009"</f>
        <v>20000408009</v>
      </c>
      <c r="E18" s="6">
        <v>65.7</v>
      </c>
      <c r="F18" s="7">
        <v>72.94</v>
      </c>
      <c r="G18" s="5">
        <f t="shared" si="1"/>
        <v>138.64</v>
      </c>
    </row>
    <row r="19" spans="1:7" ht="31.5" customHeight="1">
      <c r="A19" s="3">
        <v>17</v>
      </c>
      <c r="B19" s="3" t="str">
        <f>"谢宗晔"</f>
        <v>谢宗晔</v>
      </c>
      <c r="C19" s="3" t="str">
        <f t="shared" si="3"/>
        <v>男</v>
      </c>
      <c r="D19" s="3" t="str">
        <f>"20000509007"</f>
        <v>20000509007</v>
      </c>
      <c r="E19" s="6">
        <v>68.9</v>
      </c>
      <c r="F19" s="7">
        <v>72.76</v>
      </c>
      <c r="G19" s="5">
        <f t="shared" si="1"/>
        <v>141.66000000000003</v>
      </c>
    </row>
    <row r="20" spans="1:7" ht="31.5" customHeight="1">
      <c r="A20" s="3">
        <v>18</v>
      </c>
      <c r="B20" s="3" t="str">
        <f>"郭春雪"</f>
        <v>郭春雪</v>
      </c>
      <c r="C20" s="3" t="str">
        <f>"女"</f>
        <v>女</v>
      </c>
      <c r="D20" s="3" t="str">
        <f>"20000509027"</f>
        <v>20000509027</v>
      </c>
      <c r="E20" s="6">
        <v>64.4</v>
      </c>
      <c r="F20" s="7">
        <v>71.28</v>
      </c>
      <c r="G20" s="5">
        <f t="shared" si="1"/>
        <v>135.68</v>
      </c>
    </row>
    <row r="21" spans="1:7" ht="31.5" customHeight="1">
      <c r="A21" s="3">
        <v>19</v>
      </c>
      <c r="B21" s="3" t="str">
        <f>"白新乾"</f>
        <v>白新乾</v>
      </c>
      <c r="C21" s="3" t="str">
        <f aca="true" t="shared" si="4" ref="C21:C24">"男"</f>
        <v>男</v>
      </c>
      <c r="D21" s="3" t="str">
        <f>"20000509012"</f>
        <v>20000509012</v>
      </c>
      <c r="E21" s="6">
        <v>63</v>
      </c>
      <c r="F21" s="7">
        <v>72.02</v>
      </c>
      <c r="G21" s="5">
        <f t="shared" si="1"/>
        <v>135.01999999999998</v>
      </c>
    </row>
    <row r="22" spans="1:7" ht="31.5" customHeight="1">
      <c r="A22" s="3">
        <v>20</v>
      </c>
      <c r="B22" s="3" t="str">
        <f>"曲俊翰"</f>
        <v>曲俊翰</v>
      </c>
      <c r="C22" s="3" t="str">
        <f t="shared" si="4"/>
        <v>男</v>
      </c>
      <c r="D22" s="3" t="str">
        <f>"20000510013"</f>
        <v>20000510013</v>
      </c>
      <c r="E22" s="6">
        <v>62.6</v>
      </c>
      <c r="F22" s="7">
        <v>74.16</v>
      </c>
      <c r="G22" s="5">
        <f t="shared" si="1"/>
        <v>136.76</v>
      </c>
    </row>
    <row r="23" spans="1:7" ht="31.5" customHeight="1">
      <c r="A23" s="3">
        <v>21</v>
      </c>
      <c r="B23" s="3" t="str">
        <f>"谢君帅"</f>
        <v>谢君帅</v>
      </c>
      <c r="C23" s="3" t="str">
        <f t="shared" si="4"/>
        <v>男</v>
      </c>
      <c r="D23" s="3" t="str">
        <f>"20000509028"</f>
        <v>20000509028</v>
      </c>
      <c r="E23" s="6">
        <v>59.9</v>
      </c>
      <c r="F23" s="7">
        <v>71.88</v>
      </c>
      <c r="G23" s="5">
        <f t="shared" si="1"/>
        <v>131.78</v>
      </c>
    </row>
    <row r="24" spans="1:7" ht="31.5" customHeight="1">
      <c r="A24" s="3">
        <v>22</v>
      </c>
      <c r="B24" s="3" t="str">
        <f>"安然"</f>
        <v>安然</v>
      </c>
      <c r="C24" s="3" t="str">
        <f t="shared" si="4"/>
        <v>男</v>
      </c>
      <c r="D24" s="3" t="str">
        <f>"20000509022"</f>
        <v>20000509022</v>
      </c>
      <c r="E24" s="6">
        <v>59.4</v>
      </c>
      <c r="F24" s="7">
        <v>70.28</v>
      </c>
      <c r="G24" s="5">
        <f t="shared" si="1"/>
        <v>129.68</v>
      </c>
    </row>
    <row r="25" spans="1:7" ht="31.5" customHeight="1">
      <c r="A25" s="3">
        <v>23</v>
      </c>
      <c r="B25" s="3" t="str">
        <f>"郭佳"</f>
        <v>郭佳</v>
      </c>
      <c r="C25" s="3" t="str">
        <f>"女"</f>
        <v>女</v>
      </c>
      <c r="D25" s="3" t="str">
        <f>"20000610025"</f>
        <v>20000610025</v>
      </c>
      <c r="E25" s="6">
        <v>74.4</v>
      </c>
      <c r="F25" s="7">
        <v>73.14</v>
      </c>
      <c r="G25" s="5">
        <f t="shared" si="1"/>
        <v>147.54000000000002</v>
      </c>
    </row>
    <row r="26" spans="1:7" ht="31.5" customHeight="1">
      <c r="A26" s="3">
        <v>24</v>
      </c>
      <c r="B26" s="3" t="str">
        <f>"王闯"</f>
        <v>王闯</v>
      </c>
      <c r="C26" s="3" t="str">
        <f aca="true" t="shared" si="5" ref="C26:C31">"男"</f>
        <v>男</v>
      </c>
      <c r="D26" s="3" t="str">
        <f>"20000610024"</f>
        <v>20000610024</v>
      </c>
      <c r="E26" s="6">
        <v>67.1</v>
      </c>
      <c r="F26" s="7">
        <v>72.6</v>
      </c>
      <c r="G26" s="5">
        <f t="shared" si="1"/>
        <v>139.7</v>
      </c>
    </row>
    <row r="27" spans="1:7" ht="31.5" customHeight="1">
      <c r="A27" s="3">
        <v>25</v>
      </c>
      <c r="B27" s="3" t="str">
        <f>"刘洪涛"</f>
        <v>刘洪涛</v>
      </c>
      <c r="C27" s="3" t="str">
        <f t="shared" si="5"/>
        <v>男</v>
      </c>
      <c r="D27" s="3" t="str">
        <f>"20000610023"</f>
        <v>20000610023</v>
      </c>
      <c r="E27" s="6">
        <v>57.3</v>
      </c>
      <c r="F27" s="7">
        <v>72.64</v>
      </c>
      <c r="G27" s="5">
        <f t="shared" si="1"/>
        <v>129.94</v>
      </c>
    </row>
    <row r="28" spans="1:7" ht="31.5" customHeight="1">
      <c r="A28" s="3">
        <v>26</v>
      </c>
      <c r="B28" s="3" t="str">
        <f>"程大帅"</f>
        <v>程大帅</v>
      </c>
      <c r="C28" s="3" t="str">
        <f t="shared" si="5"/>
        <v>男</v>
      </c>
      <c r="D28" s="3" t="str">
        <f>"20000711013"</f>
        <v>20000711013</v>
      </c>
      <c r="E28" s="6">
        <v>77</v>
      </c>
      <c r="F28" s="7">
        <v>71.7</v>
      </c>
      <c r="G28" s="5">
        <f t="shared" si="1"/>
        <v>148.7</v>
      </c>
    </row>
    <row r="29" spans="1:7" ht="31.5" customHeight="1">
      <c r="A29" s="3">
        <v>27</v>
      </c>
      <c r="B29" s="3" t="str">
        <f>"肖云辉"</f>
        <v>肖云辉</v>
      </c>
      <c r="C29" s="3" t="str">
        <f t="shared" si="5"/>
        <v>男</v>
      </c>
      <c r="D29" s="3" t="str">
        <f>"20000711007"</f>
        <v>20000711007</v>
      </c>
      <c r="E29" s="6">
        <v>66.4</v>
      </c>
      <c r="F29" s="7">
        <v>72.2</v>
      </c>
      <c r="G29" s="5">
        <f t="shared" si="1"/>
        <v>138.60000000000002</v>
      </c>
    </row>
    <row r="30" spans="1:7" ht="31.5" customHeight="1">
      <c r="A30" s="3">
        <v>28</v>
      </c>
      <c r="B30" s="3" t="str">
        <f>"白峰"</f>
        <v>白峰</v>
      </c>
      <c r="C30" s="3" t="str">
        <f t="shared" si="5"/>
        <v>男</v>
      </c>
      <c r="D30" s="3" t="str">
        <f>"20000711010"</f>
        <v>20000711010</v>
      </c>
      <c r="E30" s="6">
        <v>66</v>
      </c>
      <c r="F30" s="7">
        <v>72.76</v>
      </c>
      <c r="G30" s="5">
        <f t="shared" si="1"/>
        <v>138.76</v>
      </c>
    </row>
    <row r="31" spans="1:7" ht="31.5" customHeight="1">
      <c r="A31" s="3">
        <v>29</v>
      </c>
      <c r="B31" s="3" t="str">
        <f>"侯嘉楠"</f>
        <v>侯嘉楠</v>
      </c>
      <c r="C31" s="3" t="str">
        <f t="shared" si="5"/>
        <v>男</v>
      </c>
      <c r="D31" s="3" t="str">
        <f>"20000811021"</f>
        <v>20000811021</v>
      </c>
      <c r="E31" s="6">
        <v>69.4</v>
      </c>
      <c r="F31" s="7">
        <v>74.4</v>
      </c>
      <c r="G31" s="5">
        <f t="shared" si="1"/>
        <v>143.8</v>
      </c>
    </row>
    <row r="32" spans="1:7" ht="31.5" customHeight="1">
      <c r="A32" s="3">
        <v>30</v>
      </c>
      <c r="B32" s="3" t="str">
        <f>"杨婉"</f>
        <v>杨婉</v>
      </c>
      <c r="C32" s="3" t="str">
        <f aca="true" t="shared" si="6" ref="C32:C36">"女"</f>
        <v>女</v>
      </c>
      <c r="D32" s="3" t="str">
        <f>"20000812006"</f>
        <v>20000812006</v>
      </c>
      <c r="E32" s="6">
        <v>69.1</v>
      </c>
      <c r="F32" s="7">
        <v>72.78</v>
      </c>
      <c r="G32" s="5">
        <f t="shared" si="1"/>
        <v>141.88</v>
      </c>
    </row>
    <row r="33" spans="1:7" ht="31.5" customHeight="1">
      <c r="A33" s="3">
        <v>31</v>
      </c>
      <c r="B33" s="3" t="str">
        <f>"党帅"</f>
        <v>党帅</v>
      </c>
      <c r="C33" s="3" t="str">
        <f aca="true" t="shared" si="7" ref="C33:C42">"男"</f>
        <v>男</v>
      </c>
      <c r="D33" s="3" t="str">
        <f>"20000811027"</f>
        <v>20000811027</v>
      </c>
      <c r="E33" s="6">
        <v>68.8</v>
      </c>
      <c r="F33" s="7">
        <v>73.24</v>
      </c>
      <c r="G33" s="5">
        <f t="shared" si="1"/>
        <v>142.04</v>
      </c>
    </row>
    <row r="34" spans="1:7" ht="31.5" customHeight="1">
      <c r="A34" s="3">
        <v>32</v>
      </c>
      <c r="B34" s="3" t="str">
        <f>"王宏达"</f>
        <v>王宏达</v>
      </c>
      <c r="C34" s="3" t="str">
        <f t="shared" si="7"/>
        <v>男</v>
      </c>
      <c r="D34" s="3" t="str">
        <f>"20000912015"</f>
        <v>20000912015</v>
      </c>
      <c r="E34" s="6">
        <v>75.7</v>
      </c>
      <c r="F34" s="7">
        <v>72.98</v>
      </c>
      <c r="G34" s="5">
        <f t="shared" si="1"/>
        <v>148.68</v>
      </c>
    </row>
    <row r="35" spans="1:7" ht="31.5" customHeight="1">
      <c r="A35" s="3">
        <v>33</v>
      </c>
      <c r="B35" s="3" t="str">
        <f>"谢莉"</f>
        <v>谢莉</v>
      </c>
      <c r="C35" s="3" t="str">
        <f t="shared" si="6"/>
        <v>女</v>
      </c>
      <c r="D35" s="3" t="str">
        <f>"20000912023"</f>
        <v>20000912023</v>
      </c>
      <c r="E35" s="6">
        <v>67.8</v>
      </c>
      <c r="F35" s="7" t="s">
        <v>8</v>
      </c>
      <c r="G35" s="8">
        <v>67.8</v>
      </c>
    </row>
    <row r="36" spans="1:7" ht="31.5" customHeight="1">
      <c r="A36" s="3">
        <v>34</v>
      </c>
      <c r="B36" s="3" t="str">
        <f>"曲莹"</f>
        <v>曲莹</v>
      </c>
      <c r="C36" s="3" t="str">
        <f t="shared" si="6"/>
        <v>女</v>
      </c>
      <c r="D36" s="3" t="str">
        <f>"20000913004"</f>
        <v>20000913004</v>
      </c>
      <c r="E36" s="6">
        <v>64.8</v>
      </c>
      <c r="F36" s="7">
        <v>74.3</v>
      </c>
      <c r="G36" s="5">
        <f aca="true" t="shared" si="8" ref="G36:G40">E36+F36</f>
        <v>139.1</v>
      </c>
    </row>
    <row r="37" spans="1:7" ht="31.5" customHeight="1">
      <c r="A37" s="3">
        <v>35</v>
      </c>
      <c r="B37" s="3" t="str">
        <f>"申涛"</f>
        <v>申涛</v>
      </c>
      <c r="C37" s="3" t="str">
        <f t="shared" si="7"/>
        <v>男</v>
      </c>
      <c r="D37" s="3" t="str">
        <f>"20001015021"</f>
        <v>20001015021</v>
      </c>
      <c r="E37" s="6">
        <v>82.7</v>
      </c>
      <c r="F37" s="7">
        <v>71.38</v>
      </c>
      <c r="G37" s="5">
        <f t="shared" si="8"/>
        <v>154.07999999999998</v>
      </c>
    </row>
    <row r="38" spans="1:7" ht="31.5" customHeight="1">
      <c r="A38" s="3">
        <v>36</v>
      </c>
      <c r="B38" s="3" t="str">
        <f>"尹涵"</f>
        <v>尹涵</v>
      </c>
      <c r="C38" s="3" t="str">
        <f t="shared" si="7"/>
        <v>男</v>
      </c>
      <c r="D38" s="3" t="str">
        <f>"20001015001"</f>
        <v>20001015001</v>
      </c>
      <c r="E38" s="6">
        <v>79.1</v>
      </c>
      <c r="F38" s="7">
        <v>72.8</v>
      </c>
      <c r="G38" s="5">
        <f t="shared" si="8"/>
        <v>151.89999999999998</v>
      </c>
    </row>
    <row r="39" spans="1:7" ht="31.5" customHeight="1">
      <c r="A39" s="3">
        <v>37</v>
      </c>
      <c r="B39" s="3" t="str">
        <f>"陈露萍"</f>
        <v>陈露萍</v>
      </c>
      <c r="C39" s="3" t="str">
        <f t="shared" si="7"/>
        <v>男</v>
      </c>
      <c r="D39" s="3" t="str">
        <f>"20001013022"</f>
        <v>20001013022</v>
      </c>
      <c r="E39" s="6">
        <v>75.1</v>
      </c>
      <c r="F39" s="7">
        <v>73.06</v>
      </c>
      <c r="G39" s="5">
        <f t="shared" si="8"/>
        <v>148.16</v>
      </c>
    </row>
    <row r="40" spans="1:7" ht="31.5" customHeight="1">
      <c r="A40" s="3">
        <v>38</v>
      </c>
      <c r="B40" s="3" t="str">
        <f>"郑辰"</f>
        <v>郑辰</v>
      </c>
      <c r="C40" s="3" t="str">
        <f t="shared" si="7"/>
        <v>男</v>
      </c>
      <c r="D40" s="3" t="str">
        <f>"20001013028"</f>
        <v>20001013028</v>
      </c>
      <c r="E40" s="6">
        <v>73.8</v>
      </c>
      <c r="F40" s="7">
        <v>73.86</v>
      </c>
      <c r="G40" s="5">
        <f t="shared" si="8"/>
        <v>147.66</v>
      </c>
    </row>
    <row r="41" spans="1:7" ht="31.5" customHeight="1">
      <c r="A41" s="3">
        <v>39</v>
      </c>
      <c r="B41" s="3" t="str">
        <f>"唐普"</f>
        <v>唐普</v>
      </c>
      <c r="C41" s="3" t="str">
        <f t="shared" si="7"/>
        <v>男</v>
      </c>
      <c r="D41" s="3" t="str">
        <f>"20001014024"</f>
        <v>20001014024</v>
      </c>
      <c r="E41" s="6">
        <v>73</v>
      </c>
      <c r="F41" s="7" t="s">
        <v>8</v>
      </c>
      <c r="G41" s="8">
        <v>73</v>
      </c>
    </row>
    <row r="42" spans="1:7" ht="31.5" customHeight="1">
      <c r="A42" s="3">
        <v>40</v>
      </c>
      <c r="B42" s="3" t="str">
        <f>"罗政"</f>
        <v>罗政</v>
      </c>
      <c r="C42" s="3" t="str">
        <f t="shared" si="7"/>
        <v>男</v>
      </c>
      <c r="D42" s="3" t="str">
        <f>"20001014016"</f>
        <v>20001014016</v>
      </c>
      <c r="E42" s="6">
        <v>72.8</v>
      </c>
      <c r="F42" s="7">
        <v>74.38</v>
      </c>
      <c r="G42" s="5">
        <f aca="true" t="shared" si="9" ref="G42:G50">E42+F42</f>
        <v>147.18</v>
      </c>
    </row>
    <row r="43" spans="1:7" ht="31.5" customHeight="1">
      <c r="A43" s="3">
        <v>41</v>
      </c>
      <c r="B43" s="3" t="str">
        <f>"刘素清"</f>
        <v>刘素清</v>
      </c>
      <c r="C43" s="3" t="str">
        <f>"女"</f>
        <v>女</v>
      </c>
      <c r="D43" s="3" t="str">
        <f>"20001014004"</f>
        <v>20001014004</v>
      </c>
      <c r="E43" s="6">
        <v>72.1</v>
      </c>
      <c r="F43" s="7">
        <v>73.48</v>
      </c>
      <c r="G43" s="5">
        <f t="shared" si="9"/>
        <v>145.57999999999998</v>
      </c>
    </row>
    <row r="44" spans="1:7" ht="31.5" customHeight="1">
      <c r="A44" s="3">
        <v>42</v>
      </c>
      <c r="B44" s="3" t="str">
        <f>"刘蒙恩"</f>
        <v>刘蒙恩</v>
      </c>
      <c r="C44" s="3" t="str">
        <f aca="true" t="shared" si="10" ref="C44:C48">"男"</f>
        <v>男</v>
      </c>
      <c r="D44" s="3" t="str">
        <f>"20001015002"</f>
        <v>20001015002</v>
      </c>
      <c r="E44" s="6">
        <v>72.1</v>
      </c>
      <c r="F44" s="7">
        <v>72.2</v>
      </c>
      <c r="G44" s="5">
        <f t="shared" si="9"/>
        <v>144.3</v>
      </c>
    </row>
    <row r="45" spans="1:7" ht="31.5" customHeight="1">
      <c r="A45" s="3">
        <v>43</v>
      </c>
      <c r="B45" s="3" t="str">
        <f>"张亚骏"</f>
        <v>张亚骏</v>
      </c>
      <c r="C45" s="3" t="str">
        <f>"女"</f>
        <v>女</v>
      </c>
      <c r="D45" s="3" t="str">
        <f>"20001013018"</f>
        <v>20001013018</v>
      </c>
      <c r="E45" s="6">
        <v>71.1</v>
      </c>
      <c r="F45" s="7">
        <v>74.38</v>
      </c>
      <c r="G45" s="5">
        <f t="shared" si="9"/>
        <v>145.48</v>
      </c>
    </row>
    <row r="46" spans="1:7" ht="31.5" customHeight="1">
      <c r="A46" s="3">
        <v>44</v>
      </c>
      <c r="B46" s="3" t="str">
        <f>"刘涛"</f>
        <v>刘涛</v>
      </c>
      <c r="C46" s="3" t="str">
        <f t="shared" si="10"/>
        <v>男</v>
      </c>
      <c r="D46" s="3" t="str">
        <f>"20001116021"</f>
        <v>20001116021</v>
      </c>
      <c r="E46" s="6">
        <v>75.2</v>
      </c>
      <c r="F46" s="7">
        <v>72.68</v>
      </c>
      <c r="G46" s="5">
        <f t="shared" si="9"/>
        <v>147.88</v>
      </c>
    </row>
    <row r="47" spans="1:7" ht="31.5" customHeight="1">
      <c r="A47" s="3">
        <v>45</v>
      </c>
      <c r="B47" s="3" t="str">
        <f>"王通"</f>
        <v>王通</v>
      </c>
      <c r="C47" s="3" t="str">
        <f t="shared" si="10"/>
        <v>男</v>
      </c>
      <c r="D47" s="3" t="str">
        <f>"20001116013"</f>
        <v>20001116013</v>
      </c>
      <c r="E47" s="6">
        <v>75.1</v>
      </c>
      <c r="F47" s="7">
        <v>72.92</v>
      </c>
      <c r="G47" s="5">
        <f t="shared" si="9"/>
        <v>148.01999999999998</v>
      </c>
    </row>
    <row r="48" spans="1:7" ht="31.5" customHeight="1">
      <c r="A48" s="3">
        <v>46</v>
      </c>
      <c r="B48" s="3" t="str">
        <f>"姚弘元"</f>
        <v>姚弘元</v>
      </c>
      <c r="C48" s="3" t="str">
        <f t="shared" si="10"/>
        <v>男</v>
      </c>
      <c r="D48" s="3" t="str">
        <f>"20001116004"</f>
        <v>20001116004</v>
      </c>
      <c r="E48" s="6">
        <v>72.1</v>
      </c>
      <c r="F48" s="7">
        <v>73.22</v>
      </c>
      <c r="G48" s="5">
        <f t="shared" si="9"/>
        <v>145.32</v>
      </c>
    </row>
    <row r="49" spans="1:7" ht="31.5" customHeight="1">
      <c r="A49" s="3">
        <v>47</v>
      </c>
      <c r="B49" s="3" t="str">
        <f>"叶天旭"</f>
        <v>叶天旭</v>
      </c>
      <c r="C49" s="3" t="str">
        <f aca="true" t="shared" si="11" ref="C49:C52">"女"</f>
        <v>女</v>
      </c>
      <c r="D49" s="3" t="str">
        <f>"20001116022"</f>
        <v>20001116022</v>
      </c>
      <c r="E49" s="6">
        <v>71.5</v>
      </c>
      <c r="F49" s="7">
        <v>72.68</v>
      </c>
      <c r="G49" s="5">
        <f t="shared" si="9"/>
        <v>144.18</v>
      </c>
    </row>
    <row r="50" spans="1:7" ht="31.5" customHeight="1">
      <c r="A50" s="3">
        <v>48</v>
      </c>
      <c r="B50" s="3" t="str">
        <f>"石宁"</f>
        <v>石宁</v>
      </c>
      <c r="C50" s="3" t="str">
        <f aca="true" t="shared" si="12" ref="C50:C57">"男"</f>
        <v>男</v>
      </c>
      <c r="D50" s="3" t="str">
        <f>"20001116006"</f>
        <v>20001116006</v>
      </c>
      <c r="E50" s="6">
        <v>68.4</v>
      </c>
      <c r="F50" s="7">
        <v>73.3</v>
      </c>
      <c r="G50" s="5">
        <f t="shared" si="9"/>
        <v>141.7</v>
      </c>
    </row>
    <row r="51" spans="1:7" ht="31.5" customHeight="1">
      <c r="A51" s="3">
        <v>49</v>
      </c>
      <c r="B51" s="3" t="str">
        <f>"王俊"</f>
        <v>王俊</v>
      </c>
      <c r="C51" s="3" t="str">
        <f t="shared" si="11"/>
        <v>女</v>
      </c>
      <c r="D51" s="3" t="str">
        <f>"20001117012"</f>
        <v>20001117012</v>
      </c>
      <c r="E51" s="6">
        <v>67</v>
      </c>
      <c r="F51" s="7" t="s">
        <v>8</v>
      </c>
      <c r="G51" s="8">
        <v>67</v>
      </c>
    </row>
    <row r="52" spans="1:7" ht="31.5" customHeight="1">
      <c r="A52" s="3">
        <v>50</v>
      </c>
      <c r="B52" s="3" t="str">
        <f>"张熠婧"</f>
        <v>张熠婧</v>
      </c>
      <c r="C52" s="3" t="str">
        <f t="shared" si="11"/>
        <v>女</v>
      </c>
      <c r="D52" s="3" t="str">
        <f>"20001218013"</f>
        <v>20001218013</v>
      </c>
      <c r="E52" s="6">
        <v>80</v>
      </c>
      <c r="F52" s="7">
        <v>70.52</v>
      </c>
      <c r="G52" s="5">
        <f aca="true" t="shared" si="13" ref="G52:G72">E52+F52</f>
        <v>150.51999999999998</v>
      </c>
    </row>
    <row r="53" spans="1:7" ht="31.5" customHeight="1">
      <c r="A53" s="3">
        <v>51</v>
      </c>
      <c r="B53" s="3" t="str">
        <f>"井楼阁"</f>
        <v>井楼阁</v>
      </c>
      <c r="C53" s="3" t="str">
        <f t="shared" si="12"/>
        <v>男</v>
      </c>
      <c r="D53" s="3" t="str">
        <f>"20001218020"</f>
        <v>20001218020</v>
      </c>
      <c r="E53" s="6">
        <v>76.7</v>
      </c>
      <c r="F53" s="7">
        <v>70.22</v>
      </c>
      <c r="G53" s="5">
        <f t="shared" si="13"/>
        <v>146.92000000000002</v>
      </c>
    </row>
    <row r="54" spans="1:7" ht="31.5" customHeight="1">
      <c r="A54" s="3">
        <v>52</v>
      </c>
      <c r="B54" s="3" t="str">
        <f>"孙大帅"</f>
        <v>孙大帅</v>
      </c>
      <c r="C54" s="3" t="str">
        <f t="shared" si="12"/>
        <v>男</v>
      </c>
      <c r="D54" s="3" t="str">
        <f>"20001217027"</f>
        <v>20001217027</v>
      </c>
      <c r="E54" s="6">
        <v>75.7</v>
      </c>
      <c r="F54" s="7">
        <v>72.82</v>
      </c>
      <c r="G54" s="5">
        <f t="shared" si="13"/>
        <v>148.51999999999998</v>
      </c>
    </row>
    <row r="55" spans="1:7" ht="31.5" customHeight="1">
      <c r="A55" s="3">
        <v>53</v>
      </c>
      <c r="B55" s="3" t="str">
        <f>"王斌"</f>
        <v>王斌</v>
      </c>
      <c r="C55" s="3" t="str">
        <f t="shared" si="12"/>
        <v>男</v>
      </c>
      <c r="D55" s="3" t="str">
        <f>"20001220004"</f>
        <v>20001220004</v>
      </c>
      <c r="E55" s="9">
        <v>73.8</v>
      </c>
      <c r="F55" s="7">
        <v>74.16</v>
      </c>
      <c r="G55" s="5">
        <f t="shared" si="13"/>
        <v>147.95999999999998</v>
      </c>
    </row>
    <row r="56" spans="1:7" ht="31.5" customHeight="1">
      <c r="A56" s="3">
        <v>54</v>
      </c>
      <c r="B56" s="3" t="str">
        <f>"王玉龙"</f>
        <v>王玉龙</v>
      </c>
      <c r="C56" s="3" t="str">
        <f t="shared" si="12"/>
        <v>男</v>
      </c>
      <c r="D56" s="3" t="str">
        <f>"20001219008"</f>
        <v>20001219008</v>
      </c>
      <c r="E56" s="6">
        <v>69.8</v>
      </c>
      <c r="F56" s="7">
        <v>73.66</v>
      </c>
      <c r="G56" s="5">
        <f t="shared" si="13"/>
        <v>143.45999999999998</v>
      </c>
    </row>
    <row r="57" spans="1:7" ht="31.5" customHeight="1">
      <c r="A57" s="3">
        <v>55</v>
      </c>
      <c r="B57" s="3" t="str">
        <f>"郭胤程"</f>
        <v>郭胤程</v>
      </c>
      <c r="C57" s="3" t="str">
        <f t="shared" si="12"/>
        <v>男</v>
      </c>
      <c r="D57" s="3" t="str">
        <f>"20001220003"</f>
        <v>20001220003</v>
      </c>
      <c r="E57" s="6">
        <v>69.5</v>
      </c>
      <c r="F57" s="7">
        <v>72.02</v>
      </c>
      <c r="G57" s="5">
        <f t="shared" si="13"/>
        <v>141.51999999999998</v>
      </c>
    </row>
    <row r="58" spans="1:7" ht="31.5" customHeight="1">
      <c r="A58" s="3">
        <v>56</v>
      </c>
      <c r="B58" s="3" t="str">
        <f>"郑雪"</f>
        <v>郑雪</v>
      </c>
      <c r="C58" s="3" t="str">
        <f>"女"</f>
        <v>女</v>
      </c>
      <c r="D58" s="3" t="str">
        <f>"20001322014"</f>
        <v>20001322014</v>
      </c>
      <c r="E58" s="6">
        <v>75.9</v>
      </c>
      <c r="F58" s="7">
        <v>73.9</v>
      </c>
      <c r="G58" s="5">
        <f t="shared" si="13"/>
        <v>149.8</v>
      </c>
    </row>
    <row r="59" spans="1:7" ht="31.5" customHeight="1">
      <c r="A59" s="3">
        <v>57</v>
      </c>
      <c r="B59" s="3" t="str">
        <f>"王一明"</f>
        <v>王一明</v>
      </c>
      <c r="C59" s="3" t="str">
        <f aca="true" t="shared" si="14" ref="C59:C62">"男"</f>
        <v>男</v>
      </c>
      <c r="D59" s="3" t="str">
        <f>"20001320012"</f>
        <v>20001320012</v>
      </c>
      <c r="E59" s="6">
        <v>75.8</v>
      </c>
      <c r="F59" s="7">
        <v>74.64</v>
      </c>
      <c r="G59" s="5">
        <f t="shared" si="13"/>
        <v>150.44</v>
      </c>
    </row>
    <row r="60" spans="1:7" ht="31.5" customHeight="1">
      <c r="A60" s="3">
        <v>58</v>
      </c>
      <c r="B60" s="3" t="str">
        <f>"徐一琳"</f>
        <v>徐一琳</v>
      </c>
      <c r="C60" s="3" t="str">
        <f t="shared" si="14"/>
        <v>男</v>
      </c>
      <c r="D60" s="3" t="str">
        <f>"20001321009"</f>
        <v>20001321009</v>
      </c>
      <c r="E60" s="6">
        <v>75.4</v>
      </c>
      <c r="F60" s="7">
        <v>72.62</v>
      </c>
      <c r="G60" s="5">
        <f t="shared" si="13"/>
        <v>148.02</v>
      </c>
    </row>
    <row r="61" spans="1:7" ht="31.5" customHeight="1">
      <c r="A61" s="3">
        <v>59</v>
      </c>
      <c r="B61" s="3" t="str">
        <f>"王博昭"</f>
        <v>王博昭</v>
      </c>
      <c r="C61" s="3" t="str">
        <f t="shared" si="14"/>
        <v>男</v>
      </c>
      <c r="D61" s="3" t="str">
        <f>"20001322005"</f>
        <v>20001322005</v>
      </c>
      <c r="E61" s="6">
        <v>73.1</v>
      </c>
      <c r="F61" s="7">
        <v>73.74</v>
      </c>
      <c r="G61" s="5">
        <f t="shared" si="13"/>
        <v>146.83999999999997</v>
      </c>
    </row>
    <row r="62" spans="1:7" ht="31.5" customHeight="1">
      <c r="A62" s="3">
        <v>60</v>
      </c>
      <c r="B62" s="3" t="str">
        <f>"许文锦"</f>
        <v>许文锦</v>
      </c>
      <c r="C62" s="3" t="str">
        <f t="shared" si="14"/>
        <v>男</v>
      </c>
      <c r="D62" s="3" t="str">
        <f>"20001321020"</f>
        <v>20001321020</v>
      </c>
      <c r="E62" s="6">
        <v>71.8</v>
      </c>
      <c r="F62" s="7">
        <v>73.42</v>
      </c>
      <c r="G62" s="5">
        <f t="shared" si="13"/>
        <v>145.22</v>
      </c>
    </row>
    <row r="63" spans="1:7" ht="31.5" customHeight="1">
      <c r="A63" s="3">
        <v>61</v>
      </c>
      <c r="B63" s="3" t="str">
        <f>"王玉珂"</f>
        <v>王玉珂</v>
      </c>
      <c r="C63" s="3" t="str">
        <f>"女"</f>
        <v>女</v>
      </c>
      <c r="D63" s="3" t="str">
        <f>"20001322001"</f>
        <v>20001322001</v>
      </c>
      <c r="E63" s="6">
        <v>71.5</v>
      </c>
      <c r="F63" s="7">
        <v>73.38</v>
      </c>
      <c r="G63" s="5">
        <f t="shared" si="13"/>
        <v>144.88</v>
      </c>
    </row>
    <row r="64" spans="1:7" ht="31.5" customHeight="1">
      <c r="A64" s="3">
        <v>62</v>
      </c>
      <c r="B64" s="3" t="str">
        <f>"程哲"</f>
        <v>程哲</v>
      </c>
      <c r="C64" s="3" t="str">
        <f>"女"</f>
        <v>女</v>
      </c>
      <c r="D64" s="3" t="str">
        <f>"20001422022"</f>
        <v>20001422022</v>
      </c>
      <c r="E64" s="6">
        <v>70.4</v>
      </c>
      <c r="F64" s="7">
        <v>72.12</v>
      </c>
      <c r="G64" s="5">
        <f t="shared" si="13"/>
        <v>142.52</v>
      </c>
    </row>
    <row r="65" spans="1:7" ht="31.5" customHeight="1">
      <c r="A65" s="3">
        <v>63</v>
      </c>
      <c r="B65" s="3" t="str">
        <f>"刘永强"</f>
        <v>刘永强</v>
      </c>
      <c r="C65" s="3" t="str">
        <f aca="true" t="shared" si="15" ref="C65:C72">"男"</f>
        <v>男</v>
      </c>
      <c r="D65" s="3" t="str">
        <f>"20001422019"</f>
        <v>20001422019</v>
      </c>
      <c r="E65" s="6">
        <v>64</v>
      </c>
      <c r="F65" s="7">
        <v>72.9</v>
      </c>
      <c r="G65" s="5">
        <f t="shared" si="13"/>
        <v>136.9</v>
      </c>
    </row>
    <row r="66" spans="1:7" ht="31.5" customHeight="1">
      <c r="A66" s="3">
        <v>64</v>
      </c>
      <c r="B66" s="3" t="str">
        <f>"王楠"</f>
        <v>王楠</v>
      </c>
      <c r="C66" s="3" t="str">
        <f t="shared" si="15"/>
        <v>男</v>
      </c>
      <c r="D66" s="3" t="str">
        <f>"20001422029"</f>
        <v>20001422029</v>
      </c>
      <c r="E66" s="6">
        <v>64</v>
      </c>
      <c r="F66" s="7">
        <v>74.18</v>
      </c>
      <c r="G66" s="5">
        <f t="shared" si="13"/>
        <v>138.18</v>
      </c>
    </row>
    <row r="67" spans="1:7" ht="31.5" customHeight="1">
      <c r="A67" s="3">
        <v>65</v>
      </c>
      <c r="B67" s="3" t="str">
        <f>"袁万里"</f>
        <v>袁万里</v>
      </c>
      <c r="C67" s="3" t="str">
        <f t="shared" si="15"/>
        <v>男</v>
      </c>
      <c r="D67" s="3" t="str">
        <f>"20001523016"</f>
        <v>20001523016</v>
      </c>
      <c r="E67" s="6">
        <v>80.4</v>
      </c>
      <c r="F67" s="7">
        <v>72.74</v>
      </c>
      <c r="G67" s="5">
        <f t="shared" si="13"/>
        <v>153.14</v>
      </c>
    </row>
    <row r="68" spans="1:7" ht="31.5" customHeight="1">
      <c r="A68" s="3">
        <v>66</v>
      </c>
      <c r="B68" s="3" t="str">
        <f>"惠森"</f>
        <v>惠森</v>
      </c>
      <c r="C68" s="3" t="str">
        <f t="shared" si="15"/>
        <v>男</v>
      </c>
      <c r="D68" s="3" t="str">
        <f>"20001523019"</f>
        <v>20001523019</v>
      </c>
      <c r="E68" s="6">
        <v>77.1</v>
      </c>
      <c r="F68" s="7">
        <v>74.02</v>
      </c>
      <c r="G68" s="5">
        <f t="shared" si="13"/>
        <v>151.12</v>
      </c>
    </row>
    <row r="69" spans="1:7" ht="31.5" customHeight="1">
      <c r="A69" s="3">
        <v>67</v>
      </c>
      <c r="B69" s="3" t="str">
        <f>"吕通"</f>
        <v>吕通</v>
      </c>
      <c r="C69" s="3" t="str">
        <f t="shared" si="15"/>
        <v>男</v>
      </c>
      <c r="D69" s="3" t="str">
        <f>"20001524001"</f>
        <v>20001524001</v>
      </c>
      <c r="E69" s="6">
        <v>71.8</v>
      </c>
      <c r="F69" s="7">
        <v>72.62</v>
      </c>
      <c r="G69" s="5">
        <f t="shared" si="13"/>
        <v>144.42000000000002</v>
      </c>
    </row>
    <row r="70" spans="1:7" ht="31.5" customHeight="1">
      <c r="A70" s="3">
        <v>68</v>
      </c>
      <c r="B70" s="3" t="str">
        <f>"曹兴起"</f>
        <v>曹兴起</v>
      </c>
      <c r="C70" s="3" t="str">
        <f t="shared" si="15"/>
        <v>男</v>
      </c>
      <c r="D70" s="3" t="str">
        <f>"20001626021"</f>
        <v>20001626021</v>
      </c>
      <c r="E70" s="6">
        <v>76.7</v>
      </c>
      <c r="F70" s="7">
        <v>74.1</v>
      </c>
      <c r="G70" s="5">
        <f t="shared" si="13"/>
        <v>150.8</v>
      </c>
    </row>
    <row r="71" spans="1:7" ht="31.5" customHeight="1">
      <c r="A71" s="3">
        <v>69</v>
      </c>
      <c r="B71" s="3" t="str">
        <f>"黄铸"</f>
        <v>黄铸</v>
      </c>
      <c r="C71" s="3" t="str">
        <f t="shared" si="15"/>
        <v>男</v>
      </c>
      <c r="D71" s="3" t="str">
        <f>"20001626003"</f>
        <v>20001626003</v>
      </c>
      <c r="E71" s="6">
        <v>73.4</v>
      </c>
      <c r="F71" s="7">
        <v>74.2</v>
      </c>
      <c r="G71" s="5">
        <f t="shared" si="13"/>
        <v>147.60000000000002</v>
      </c>
    </row>
    <row r="72" spans="1:7" ht="31.5" customHeight="1">
      <c r="A72" s="3">
        <v>70</v>
      </c>
      <c r="B72" s="3" t="str">
        <f>"赵彬"</f>
        <v>赵彬</v>
      </c>
      <c r="C72" s="3" t="str">
        <f t="shared" si="15"/>
        <v>男</v>
      </c>
      <c r="D72" s="3" t="str">
        <f>"20001626005"</f>
        <v>20001626005</v>
      </c>
      <c r="E72" s="6">
        <v>71.7</v>
      </c>
      <c r="F72" s="7">
        <v>73.1</v>
      </c>
      <c r="G72" s="5">
        <f t="shared" si="13"/>
        <v>144.8</v>
      </c>
    </row>
    <row r="73" spans="1:7" ht="31.5" customHeight="1">
      <c r="A73" s="3">
        <v>71</v>
      </c>
      <c r="B73" s="3" t="str">
        <f>"尹春萌"</f>
        <v>尹春萌</v>
      </c>
      <c r="C73" s="3" t="str">
        <f aca="true" t="shared" si="16" ref="C73:C77">"女"</f>
        <v>女</v>
      </c>
      <c r="D73" s="3" t="str">
        <f>"20001624024"</f>
        <v>20001624024</v>
      </c>
      <c r="E73" s="6">
        <v>69.8</v>
      </c>
      <c r="F73" s="7" t="s">
        <v>8</v>
      </c>
      <c r="G73" s="8">
        <v>69.8</v>
      </c>
    </row>
    <row r="74" spans="1:7" ht="31.5" customHeight="1">
      <c r="A74" s="3">
        <v>72</v>
      </c>
      <c r="B74" s="3" t="str">
        <f>"卢焱静"</f>
        <v>卢焱静</v>
      </c>
      <c r="C74" s="3" t="str">
        <f t="shared" si="16"/>
        <v>女</v>
      </c>
      <c r="D74" s="3" t="str">
        <f>"20001624010"</f>
        <v>20001624010</v>
      </c>
      <c r="E74" s="6">
        <v>67.7</v>
      </c>
      <c r="F74" s="7">
        <v>74.58</v>
      </c>
      <c r="G74" s="5">
        <f aca="true" t="shared" si="17" ref="G74:G76">E74+F74</f>
        <v>142.28</v>
      </c>
    </row>
    <row r="75" spans="1:7" ht="31.5" customHeight="1">
      <c r="A75" s="3">
        <v>73</v>
      </c>
      <c r="B75" s="3" t="str">
        <f>"冯良"</f>
        <v>冯良</v>
      </c>
      <c r="C75" s="3" t="str">
        <f aca="true" t="shared" si="18" ref="C75:C78">"男"</f>
        <v>男</v>
      </c>
      <c r="D75" s="3" t="str">
        <f>"20001626004"</f>
        <v>20001626004</v>
      </c>
      <c r="E75" s="6">
        <v>67.3</v>
      </c>
      <c r="F75" s="7">
        <v>72.82</v>
      </c>
      <c r="G75" s="5">
        <f t="shared" si="17"/>
        <v>140.12</v>
      </c>
    </row>
    <row r="76" spans="1:7" ht="31.5" customHeight="1">
      <c r="A76" s="3">
        <v>74</v>
      </c>
      <c r="B76" s="3" t="str">
        <f>"唐淼"</f>
        <v>唐淼</v>
      </c>
      <c r="C76" s="3" t="str">
        <f t="shared" si="18"/>
        <v>男</v>
      </c>
      <c r="D76" s="3" t="str">
        <f>"20001624016"</f>
        <v>20001624016</v>
      </c>
      <c r="E76" s="6">
        <v>67.1</v>
      </c>
      <c r="F76" s="7">
        <v>74.16</v>
      </c>
      <c r="G76" s="5">
        <f t="shared" si="17"/>
        <v>141.26</v>
      </c>
    </row>
    <row r="77" spans="1:7" ht="31.5" customHeight="1">
      <c r="A77" s="3">
        <v>75</v>
      </c>
      <c r="B77" s="3" t="str">
        <f>"赵丹丹"</f>
        <v>赵丹丹</v>
      </c>
      <c r="C77" s="3" t="str">
        <f t="shared" si="16"/>
        <v>女</v>
      </c>
      <c r="D77" s="3" t="str">
        <f>"20001624012"</f>
        <v>20001624012</v>
      </c>
      <c r="E77" s="6">
        <v>66.8</v>
      </c>
      <c r="F77" s="7" t="s">
        <v>8</v>
      </c>
      <c r="G77" s="8">
        <v>66.8</v>
      </c>
    </row>
    <row r="78" spans="1:7" ht="31.5" customHeight="1">
      <c r="A78" s="3">
        <v>76</v>
      </c>
      <c r="B78" s="3" t="str">
        <f>"娄启"</f>
        <v>娄启</v>
      </c>
      <c r="C78" s="3" t="str">
        <f t="shared" si="18"/>
        <v>男</v>
      </c>
      <c r="D78" s="3" t="str">
        <f>"20001626024"</f>
        <v>20001626024</v>
      </c>
      <c r="E78" s="6">
        <v>65.8</v>
      </c>
      <c r="F78" s="7">
        <v>73.08</v>
      </c>
      <c r="G78" s="5">
        <f>E78+F78</f>
        <v>138.88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2019-12-01T15:15:09Z</dcterms:created>
  <dcterms:modified xsi:type="dcterms:W3CDTF">2019-12-01T15:24:39Z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